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mcb248\Downloads\"/>
    </mc:Choice>
  </mc:AlternateContent>
  <xr:revisionPtr revIDLastSave="0" documentId="13_ncr:1_{7FDAE49B-7D30-47AC-B6F7-82E6FC58217B}" xr6:coauthVersionLast="47" xr6:coauthVersionMax="47" xr10:uidLastSave="{00000000-0000-0000-0000-000000000000}"/>
  <bookViews>
    <workbookView xWindow="-120" yWindow="-120" windowWidth="29040" windowHeight="15840" activeTab="1" xr2:uid="{00000000-000D-0000-FFFF-FFFF00000000}"/>
  </bookViews>
  <sheets>
    <sheet name="Instructions" sheetId="5" r:id="rId1"/>
    <sheet name="Non-ARL" sheetId="2" r:id="rId2"/>
    <sheet name="COM" sheetId="6" r:id="rId3"/>
    <sheet name="ARL" sheetId="3" r:id="rId4"/>
  </sheets>
  <definedNames>
    <definedName name="_xlnm.Print_Area" localSheetId="2">COM!$A$1:$G$27</definedName>
    <definedName name="_xlnm.Print_Area" localSheetId="1">'Non-ARL'!$A$1:$G$27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6" l="1"/>
  <c r="B13" i="6"/>
  <c r="C20" i="6" s="1"/>
  <c r="C21" i="6" s="1"/>
  <c r="C11" i="6"/>
  <c r="B11" i="6"/>
  <c r="C10" i="6"/>
  <c r="C9" i="6"/>
  <c r="C21" i="3"/>
  <c r="B14" i="6" l="1"/>
  <c r="B11" i="3"/>
  <c r="C10" i="3"/>
  <c r="C9" i="3"/>
  <c r="C10" i="2"/>
  <c r="C9" i="2"/>
  <c r="B11" i="2"/>
  <c r="B13" i="3" l="1"/>
  <c r="B22" i="3" s="1"/>
  <c r="B17" i="3" s="1"/>
  <c r="B27" i="3"/>
  <c r="C11" i="2"/>
  <c r="B19" i="2"/>
  <c r="B13" i="2"/>
  <c r="C20" i="2" s="1"/>
  <c r="C11" i="3"/>
  <c r="B14" i="3" l="1"/>
  <c r="D23" i="3" s="1"/>
  <c r="D18" i="3" s="1"/>
  <c r="C21" i="2"/>
  <c r="B18" i="3"/>
  <c r="B14" i="2"/>
  <c r="D17" i="3" l="1"/>
  <c r="D19" i="3" s="1"/>
  <c r="B19" i="3"/>
  <c r="B21" i="3" l="1"/>
  <c r="C28" i="3"/>
  <c r="C29" i="3" s="1"/>
  <c r="D21" i="3"/>
</calcChain>
</file>

<file path=xl/sharedStrings.xml><?xml version="1.0" encoding="utf-8"?>
<sst xmlns="http://schemas.openxmlformats.org/spreadsheetml/2006/main" count="88" uniqueCount="42">
  <si>
    <t>Contract Value (Income)</t>
  </si>
  <si>
    <t>Amount</t>
  </si>
  <si>
    <t>Incurred Costs</t>
  </si>
  <si>
    <t>FP Residual Balance</t>
  </si>
  <si>
    <t>Percentage</t>
  </si>
  <si>
    <t>Journal Voucher</t>
  </si>
  <si>
    <t>DR</t>
  </si>
  <si>
    <t>CR</t>
  </si>
  <si>
    <t>Authorized Residual (20%)</t>
  </si>
  <si>
    <t>Variance</t>
  </si>
  <si>
    <t>Central F&amp;A Rate</t>
  </si>
  <si>
    <t>Fee</t>
  </si>
  <si>
    <t>Total Indirect</t>
  </si>
  <si>
    <t>zzz111</t>
  </si>
  <si>
    <t>Department Contact ID:</t>
  </si>
  <si>
    <r>
      <t>ARL F&amp;A Rate (</t>
    </r>
    <r>
      <rPr>
        <b/>
        <u/>
        <sz val="11"/>
        <color theme="1"/>
        <rFont val="Arial"/>
        <family val="2"/>
      </rPr>
      <t>Final Year</t>
    </r>
    <r>
      <rPr>
        <sz val="11"/>
        <color theme="1"/>
        <rFont val="Arial"/>
        <family val="2"/>
      </rPr>
      <t>)</t>
    </r>
  </si>
  <si>
    <t>Fixed-price Residual Balance</t>
  </si>
  <si>
    <t>20% Calc</t>
  </si>
  <si>
    <t>Calculated Base (&lt;=20%)</t>
  </si>
  <si>
    <t>Overage Base (&gt;20%)</t>
  </si>
  <si>
    <t>Calculation Form</t>
  </si>
  <si>
    <t>Overage Calc</t>
  </si>
  <si>
    <t>Steps for preparing a residual balance transfer.</t>
  </si>
  <si>
    <t>4) Research Accounting will make the necessary JE per the worksheet and attached the worksheet to the JE as backup documentation.  If there is a disagreement with the calculation, the department will be contacted prior to processing the JE.</t>
  </si>
  <si>
    <t>3) Research Accounting will move all excess revenue to the base IO on the grant.  The base IO should belong to the business area that holds the home cost center used on the grant.</t>
  </si>
  <si>
    <t>1) After verifying all costs have been posted, the department will complete the residual balance worksheet.  Use the F&amp;A rate held on the base IO or the full F&amp;A rate if there was a waiver.</t>
  </si>
  <si>
    <t>FA Rate (Base IO rate)</t>
  </si>
  <si>
    <t>Grant</t>
  </si>
  <si>
    <t xml:space="preserve">Base IO/WBSE </t>
  </si>
  <si>
    <t>F&amp;A Recovery Account</t>
  </si>
  <si>
    <t>Please send a copy of this form to res-acct@psu.edu after completed.</t>
  </si>
  <si>
    <t>GL Account</t>
  </si>
  <si>
    <t>IO</t>
  </si>
  <si>
    <t>Cost Center</t>
  </si>
  <si>
    <t>MGR Account (IO)</t>
  </si>
  <si>
    <r>
      <t xml:space="preserve">2) Send completed worksheet to Research Accounting for approval (res-acct@psu.edu) </t>
    </r>
    <r>
      <rPr>
        <b/>
        <sz val="11"/>
        <color theme="1"/>
        <rFont val="Calibri"/>
        <family val="2"/>
        <scheme val="minor"/>
      </rPr>
      <t>along with the ATC form</t>
    </r>
    <r>
      <rPr>
        <sz val="11"/>
        <color theme="1"/>
        <rFont val="Calibri"/>
        <family val="2"/>
        <scheme val="minor"/>
      </rPr>
      <t>.  Research Accounting will verify all payments have been received and that the calcualtion is correct.</t>
    </r>
  </si>
  <si>
    <t>MGR Account (IO/WBSE)</t>
  </si>
  <si>
    <t>IO/WBSE</t>
  </si>
  <si>
    <t>Enter the values in the highlighted cells to calculate the JE allocation.</t>
  </si>
  <si>
    <t>50000000xxxx</t>
  </si>
  <si>
    <t>59000000xxxx</t>
  </si>
  <si>
    <t>aaa111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</si>
</sst>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5"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u/>
      <sz val="11"/>
      <color theme="1"/>
      <name val="Arial"/>
      <family val="2"/>
    </font>
    <font>
      <b/>
      <sz val="11"/>
      <color rgb="FF0467DE"/>
      <name val="Arial"/>
      <family val="2"/>
    </font>
    <font>
      <b/>
      <u val="singleAccounting"/>
      <sz val="11"/>
      <color rgb="FF0467DE"/>
      <name val="Arial"/>
      <family val="2"/>
    </font>
    <font>
      <u val="singleAccounting"/>
      <sz val="11"/>
      <color theme="1"/>
      <name val="Arial"/>
      <family val="2"/>
    </font>
    <font>
      <sz val="11"/>
      <color rgb="FF0000FF"/>
      <name val="Arial"/>
      <family val="2"/>
    </font>
    <font>
      <b/>
      <i/>
      <sz val="11"/>
      <color theme="1"/>
      <name val="Arial"/>
      <family val="2"/>
    </font>
    <font>
      <sz val="11"/>
      <name val="Arial"/>
      <family val="2"/>
    </font>
    <font>
      <b/>
      <u/>
      <sz val="11"/>
      <color theme="1"/>
      <name val="Arial"/>
      <family val="2"/>
    </font>
    <font>
      <sz val="11"/>
      <color theme="4" tint="-0.249977111117893"/>
      <name val="Arial"/>
      <family val="2"/>
    </font>
    <font>
      <i/>
      <sz val="8"/>
      <color theme="1"/>
      <name val="Arial"/>
      <family val="2"/>
    </font>
    <font>
      <b/>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s>
  <borders count="6">
    <border>
      <left/>
      <right/>
      <top/>
      <bottom/>
      <diagonal/>
    </border>
    <border>
      <left/>
      <right/>
      <top/>
      <bottom style="thin">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43" fontId="0" fillId="0" borderId="0" xfId="1" applyFont="1"/>
    <xf numFmtId="43" fontId="0" fillId="0" borderId="0" xfId="0" applyNumberFormat="1"/>
    <xf numFmtId="0" fontId="0" fillId="0" borderId="0" xfId="0" applyFill="1"/>
    <xf numFmtId="43" fontId="0" fillId="0" borderId="0" xfId="1" applyFont="1" applyFill="1"/>
    <xf numFmtId="43" fontId="0" fillId="0" borderId="0" xfId="0" applyNumberFormat="1" applyFill="1"/>
    <xf numFmtId="0" fontId="2" fillId="0" borderId="0" xfId="0" applyFont="1" applyAlignment="1">
      <alignment horizontal="centerContinuous"/>
    </xf>
    <xf numFmtId="43" fontId="3" fillId="0" borderId="0" xfId="1" applyFont="1" applyAlignment="1">
      <alignment horizontal="centerContinuous"/>
    </xf>
    <xf numFmtId="0" fontId="3" fillId="0" borderId="0" xfId="0" applyFont="1" applyAlignment="1">
      <alignment horizontal="centerContinuous"/>
    </xf>
    <xf numFmtId="0" fontId="3" fillId="0" borderId="0" xfId="0" applyFont="1"/>
    <xf numFmtId="43" fontId="3" fillId="0" borderId="0" xfId="1" applyFont="1"/>
    <xf numFmtId="0" fontId="4" fillId="0" borderId="0" xfId="0" applyFont="1" applyAlignment="1">
      <alignment horizontal="centerContinuous"/>
    </xf>
    <xf numFmtId="0" fontId="2" fillId="0" borderId="0" xfId="0" applyFont="1"/>
    <xf numFmtId="43" fontId="5" fillId="2" borderId="0" xfId="1" applyFont="1" applyFill="1"/>
    <xf numFmtId="43" fontId="2" fillId="0" borderId="0" xfId="1" applyFont="1" applyAlignment="1">
      <alignment horizontal="center"/>
    </xf>
    <xf numFmtId="0" fontId="2" fillId="0" borderId="0" xfId="0" applyFont="1" applyAlignment="1">
      <alignment horizontal="center"/>
    </xf>
    <xf numFmtId="164" fontId="3" fillId="0" borderId="0" xfId="2" applyNumberFormat="1" applyFont="1"/>
    <xf numFmtId="43" fontId="6" fillId="2" borderId="0" xfId="1" applyFont="1" applyFill="1"/>
    <xf numFmtId="10" fontId="5" fillId="2" borderId="0" xfId="2" applyNumberFormat="1" applyFont="1" applyFill="1"/>
    <xf numFmtId="16" fontId="3" fillId="0" borderId="0" xfId="0" applyNumberFormat="1" applyFont="1"/>
    <xf numFmtId="43" fontId="3" fillId="0" borderId="0" xfId="0" applyNumberFormat="1" applyFont="1"/>
    <xf numFmtId="0" fontId="3" fillId="0" borderId="0" xfId="0" applyFont="1" applyAlignment="1">
      <alignment horizontal="left" indent="2"/>
    </xf>
    <xf numFmtId="43" fontId="7" fillId="0" borderId="0" xfId="1" applyFont="1" applyAlignment="1">
      <alignment horizontal="center"/>
    </xf>
    <xf numFmtId="0" fontId="7" fillId="0" borderId="0" xfId="0" applyFont="1" applyAlignment="1">
      <alignment horizontal="center"/>
    </xf>
    <xf numFmtId="43" fontId="3" fillId="0" borderId="1" xfId="1" applyFont="1" applyBorder="1"/>
    <xf numFmtId="0" fontId="3" fillId="0" borderId="1" xfId="0" applyFont="1" applyBorder="1"/>
    <xf numFmtId="0" fontId="3" fillId="0" borderId="0" xfId="0" applyFont="1" applyAlignment="1">
      <alignment horizontal="center"/>
    </xf>
    <xf numFmtId="0" fontId="8" fillId="2" borderId="2" xfId="1" applyNumberFormat="1" applyFont="1" applyFill="1" applyBorder="1" applyAlignment="1">
      <alignment horizontal="center"/>
    </xf>
    <xf numFmtId="0" fontId="9" fillId="0" borderId="0" xfId="0" applyFont="1"/>
    <xf numFmtId="0" fontId="9" fillId="5" borderId="0" xfId="0" applyFont="1" applyFill="1"/>
    <xf numFmtId="43" fontId="3" fillId="5" borderId="0" xfId="1" applyFont="1" applyFill="1"/>
    <xf numFmtId="0" fontId="3" fillId="5" borderId="0" xfId="0" applyFont="1" applyFill="1"/>
    <xf numFmtId="43" fontId="10" fillId="0" borderId="0" xfId="1" applyFont="1" applyFill="1"/>
    <xf numFmtId="43" fontId="10" fillId="3" borderId="0" xfId="1" applyFont="1" applyFill="1"/>
    <xf numFmtId="0" fontId="3" fillId="0" borderId="0" xfId="0" applyFont="1" applyFill="1"/>
    <xf numFmtId="164" fontId="10" fillId="0" borderId="0" xfId="2" applyNumberFormat="1" applyFont="1" applyFill="1"/>
    <xf numFmtId="164" fontId="12" fillId="0" borderId="0" xfId="2" applyNumberFormat="1" applyFont="1" applyFill="1"/>
    <xf numFmtId="0" fontId="2" fillId="0" borderId="0" xfId="0" applyFont="1" applyFill="1"/>
    <xf numFmtId="43" fontId="3" fillId="3" borderId="0" xfId="1" applyFont="1" applyFill="1"/>
    <xf numFmtId="43" fontId="3" fillId="4" borderId="0" xfId="1" applyFont="1" applyFill="1"/>
    <xf numFmtId="43" fontId="10" fillId="4" borderId="4" xfId="1" applyFont="1" applyFill="1" applyBorder="1"/>
    <xf numFmtId="43" fontId="10" fillId="3" borderId="4" xfId="1" applyFont="1" applyFill="1" applyBorder="1"/>
    <xf numFmtId="43" fontId="10" fillId="3" borderId="5" xfId="1" applyFont="1" applyFill="1" applyBorder="1"/>
    <xf numFmtId="43" fontId="13" fillId="0" borderId="3" xfId="1" applyFont="1" applyBorder="1" applyAlignment="1">
      <alignment horizontal="center"/>
    </xf>
    <xf numFmtId="164" fontId="3" fillId="0" borderId="0" xfId="2" applyNumberFormat="1" applyFont="1" applyAlignment="1">
      <alignment horizontal="center"/>
    </xf>
    <xf numFmtId="164" fontId="10" fillId="0" borderId="0" xfId="2" applyNumberFormat="1" applyFont="1" applyFill="1" applyAlignment="1">
      <alignment horizontal="center"/>
    </xf>
    <xf numFmtId="0" fontId="0" fillId="5" borderId="0" xfId="0" applyFill="1"/>
    <xf numFmtId="43" fontId="0" fillId="5" borderId="0" xfId="1" applyFont="1" applyFill="1"/>
    <xf numFmtId="43" fontId="3" fillId="0" borderId="0" xfId="1" applyFont="1" applyFill="1"/>
    <xf numFmtId="43" fontId="3" fillId="3" borderId="4" xfId="1" applyFont="1" applyFill="1" applyBorder="1"/>
    <xf numFmtId="43" fontId="3" fillId="3" borderId="5" xfId="1" applyFont="1" applyFill="1" applyBorder="1"/>
    <xf numFmtId="10" fontId="5" fillId="2" borderId="0" xfId="2" applyNumberFormat="1" applyFont="1" applyFill="1" applyAlignment="1">
      <alignment horizontal="center"/>
    </xf>
    <xf numFmtId="0" fontId="5" fillId="2" borderId="0" xfId="1" quotePrefix="1" applyNumberFormat="1" applyFont="1" applyFill="1" applyAlignment="1">
      <alignment horizontal="center"/>
    </xf>
    <xf numFmtId="0" fontId="3" fillId="6" borderId="0" xfId="0" applyFont="1" applyFill="1"/>
    <xf numFmtId="43" fontId="3" fillId="6" borderId="0" xfId="1" applyFont="1" applyFill="1"/>
    <xf numFmtId="0" fontId="3" fillId="0" borderId="0" xfId="0" applyNumberFormat="1" applyFont="1"/>
    <xf numFmtId="43" fontId="3" fillId="0" borderId="1" xfId="1" applyFont="1" applyFill="1" applyBorder="1"/>
    <xf numFmtId="0" fontId="3" fillId="6" borderId="1" xfId="0" applyFont="1" applyFill="1" applyBorder="1"/>
    <xf numFmtId="49" fontId="5" fillId="2" borderId="0" xfId="1" applyNumberFormat="1" applyFont="1" applyFill="1"/>
    <xf numFmtId="49" fontId="5" fillId="2" borderId="1" xfId="1" quotePrefix="1" applyNumberFormat="1" applyFont="1" applyFill="1" applyBorder="1"/>
    <xf numFmtId="49" fontId="5" fillId="2" borderId="0" xfId="1" quotePrefix="1" applyNumberFormat="1" applyFont="1" applyFill="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FF"/>
      <color rgb="FF0467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ECF59-760A-43CE-961B-375A075F6182}">
  <dimension ref="A2:A7"/>
  <sheetViews>
    <sheetView zoomScaleNormal="100" workbookViewId="0">
      <selection activeCell="A7" sqref="A7"/>
    </sheetView>
  </sheetViews>
  <sheetFormatPr defaultRowHeight="15" x14ac:dyDescent="0.25"/>
  <sheetData>
    <row r="2" spans="1:1" x14ac:dyDescent="0.25">
      <c r="A2" t="s">
        <v>22</v>
      </c>
    </row>
    <row r="4" spans="1:1" x14ac:dyDescent="0.25">
      <c r="A4" t="s">
        <v>25</v>
      </c>
    </row>
    <row r="5" spans="1:1" x14ac:dyDescent="0.25">
      <c r="A5" t="s">
        <v>35</v>
      </c>
    </row>
    <row r="6" spans="1:1" x14ac:dyDescent="0.25">
      <c r="A6" t="s">
        <v>24</v>
      </c>
    </row>
    <row r="7" spans="1:1" x14ac:dyDescent="0.25">
      <c r="A7" t="s">
        <v>23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tabSelected="1" workbookViewId="0">
      <selection activeCell="B26" sqref="B26"/>
    </sheetView>
  </sheetViews>
  <sheetFormatPr defaultColWidth="9.140625" defaultRowHeight="14.25" x14ac:dyDescent="0.2"/>
  <cols>
    <col min="1" max="1" width="27.140625" style="9" customWidth="1"/>
    <col min="2" max="2" width="14.5703125" style="10" bestFit="1" customWidth="1"/>
    <col min="3" max="3" width="13.85546875" style="9" customWidth="1"/>
    <col min="4" max="4" width="1.5703125" style="9" customWidth="1"/>
    <col min="5" max="5" width="15.85546875" style="9" customWidth="1"/>
    <col min="6" max="6" width="13.7109375" style="9" customWidth="1"/>
    <col min="7" max="7" width="18" style="10" customWidth="1"/>
    <col min="8" max="8" width="11.5703125" style="9" bestFit="1" customWidth="1"/>
    <col min="9" max="16384" width="9.140625" style="9"/>
  </cols>
  <sheetData>
    <row r="1" spans="1:8" ht="15" x14ac:dyDescent="0.25">
      <c r="A1" s="6" t="s">
        <v>16</v>
      </c>
      <c r="B1" s="7"/>
      <c r="C1" s="8"/>
      <c r="D1" s="8"/>
      <c r="E1" s="8"/>
    </row>
    <row r="2" spans="1:8" x14ac:dyDescent="0.2">
      <c r="A2" s="11" t="s">
        <v>20</v>
      </c>
      <c r="B2" s="7"/>
      <c r="C2" s="8"/>
      <c r="D2" s="8"/>
      <c r="E2" s="8"/>
    </row>
    <row r="3" spans="1:8" ht="15" x14ac:dyDescent="0.25">
      <c r="A3" s="6"/>
      <c r="B3" s="7"/>
      <c r="C3" s="8"/>
      <c r="D3" s="8"/>
      <c r="E3" s="8"/>
    </row>
    <row r="4" spans="1:8" x14ac:dyDescent="0.2">
      <c r="A4" s="29" t="s">
        <v>38</v>
      </c>
      <c r="B4" s="30"/>
      <c r="C4" s="31"/>
      <c r="D4" s="30"/>
      <c r="E4" s="31"/>
    </row>
    <row r="6" spans="1:8" ht="15" x14ac:dyDescent="0.25">
      <c r="A6" s="12" t="s">
        <v>27</v>
      </c>
      <c r="B6" s="52">
        <v>100000</v>
      </c>
    </row>
    <row r="8" spans="1:8" ht="16.5" x14ac:dyDescent="0.35">
      <c r="B8" s="22" t="s">
        <v>1</v>
      </c>
      <c r="C8" s="23" t="s">
        <v>4</v>
      </c>
    </row>
    <row r="9" spans="1:8" ht="15" x14ac:dyDescent="0.25">
      <c r="A9" s="9" t="s">
        <v>0</v>
      </c>
      <c r="B9" s="13">
        <v>100000</v>
      </c>
      <c r="C9" s="16">
        <f>B9/B$9</f>
        <v>1</v>
      </c>
      <c r="E9" s="10"/>
    </row>
    <row r="10" spans="1:8" ht="19.5" x14ac:dyDescent="0.55000000000000004">
      <c r="A10" s="9" t="s">
        <v>2</v>
      </c>
      <c r="B10" s="17">
        <v>90000</v>
      </c>
      <c r="C10" s="16">
        <f t="shared" ref="C10:C11" si="0">B10/B$9</f>
        <v>0.9</v>
      </c>
      <c r="G10" s="9"/>
    </row>
    <row r="11" spans="1:8" x14ac:dyDescent="0.2">
      <c r="A11" s="9" t="s">
        <v>3</v>
      </c>
      <c r="B11" s="10">
        <f>B9-B10</f>
        <v>10000</v>
      </c>
      <c r="C11" s="16">
        <f t="shared" si="0"/>
        <v>0.1</v>
      </c>
    </row>
    <row r="13" spans="1:8" x14ac:dyDescent="0.2">
      <c r="A13" s="9" t="s">
        <v>8</v>
      </c>
      <c r="B13" s="10">
        <f>IF((B11/B9)&gt;0.2,0.2*B9,B11)</f>
        <v>10000</v>
      </c>
    </row>
    <row r="14" spans="1:8" x14ac:dyDescent="0.2">
      <c r="A14" s="9" t="s">
        <v>9</v>
      </c>
      <c r="B14" s="10">
        <f>B11-B13</f>
        <v>0</v>
      </c>
    </row>
    <row r="16" spans="1:8" ht="15" x14ac:dyDescent="0.25">
      <c r="A16" s="9" t="s">
        <v>26</v>
      </c>
      <c r="B16" s="18">
        <v>0.58599999999999997</v>
      </c>
      <c r="C16" s="19"/>
      <c r="H16" s="20"/>
    </row>
    <row r="17" spans="1:8" x14ac:dyDescent="0.2">
      <c r="H17" s="20"/>
    </row>
    <row r="18" spans="1:8" ht="15" x14ac:dyDescent="0.25">
      <c r="A18" s="15" t="s">
        <v>5</v>
      </c>
      <c r="B18" s="14" t="s">
        <v>6</v>
      </c>
      <c r="C18" s="15" t="s">
        <v>7</v>
      </c>
      <c r="D18" s="34"/>
      <c r="E18" s="15" t="s">
        <v>31</v>
      </c>
      <c r="F18" s="15" t="s">
        <v>33</v>
      </c>
      <c r="G18" s="15" t="s">
        <v>32</v>
      </c>
      <c r="H18" s="10"/>
    </row>
    <row r="19" spans="1:8" ht="15" x14ac:dyDescent="0.25">
      <c r="A19" s="25" t="s">
        <v>28</v>
      </c>
      <c r="B19" s="24">
        <f>B11</f>
        <v>10000</v>
      </c>
      <c r="C19" s="24"/>
      <c r="D19" s="56"/>
      <c r="E19" s="25">
        <v>43020200</v>
      </c>
      <c r="F19" s="57"/>
      <c r="G19" s="59" t="s">
        <v>39</v>
      </c>
    </row>
    <row r="20" spans="1:8" ht="15" x14ac:dyDescent="0.25">
      <c r="A20" s="21" t="s">
        <v>34</v>
      </c>
      <c r="C20" s="10">
        <f>B13/(1+B16)</f>
        <v>6305.1702395964694</v>
      </c>
      <c r="D20" s="48"/>
      <c r="E20" s="55">
        <v>43020200</v>
      </c>
      <c r="F20" s="53"/>
      <c r="G20" s="60" t="s">
        <v>40</v>
      </c>
    </row>
    <row r="21" spans="1:8" x14ac:dyDescent="0.2">
      <c r="A21" s="9" t="s">
        <v>29</v>
      </c>
      <c r="C21" s="10">
        <f>+B19-C20</f>
        <v>3694.8297604035306</v>
      </c>
      <c r="D21" s="48"/>
      <c r="E21" s="9">
        <v>45500010</v>
      </c>
      <c r="F21" s="9">
        <v>5211110000</v>
      </c>
      <c r="G21" s="54"/>
    </row>
    <row r="24" spans="1:8" ht="15" thickBot="1" x14ac:dyDescent="0.25">
      <c r="A24" s="9" t="s">
        <v>14</v>
      </c>
      <c r="B24" s="27" t="s">
        <v>41</v>
      </c>
    </row>
    <row r="27" spans="1:8" customFormat="1" ht="15" x14ac:dyDescent="0.25">
      <c r="A27" s="29" t="s">
        <v>30</v>
      </c>
      <c r="B27" s="47"/>
      <c r="C27" s="46"/>
      <c r="D27" s="47"/>
      <c r="E27" s="46"/>
      <c r="G27" s="1"/>
    </row>
  </sheetData>
  <pageMargins left="0.7" right="0.7" top="1"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38A9B-FA13-40C9-A8B5-1C1A84EFE2A0}">
  <sheetPr>
    <pageSetUpPr fitToPage="1"/>
  </sheetPr>
  <dimension ref="A1:H27"/>
  <sheetViews>
    <sheetView workbookViewId="0">
      <selection activeCell="F22" sqref="F22"/>
    </sheetView>
  </sheetViews>
  <sheetFormatPr defaultColWidth="9.140625" defaultRowHeight="14.25" x14ac:dyDescent="0.2"/>
  <cols>
    <col min="1" max="1" width="27.140625" style="9" customWidth="1"/>
    <col min="2" max="2" width="14.5703125" style="10" bestFit="1" customWidth="1"/>
    <col min="3" max="3" width="13.85546875" style="9" customWidth="1"/>
    <col min="4" max="4" width="1.5703125" style="9" customWidth="1"/>
    <col min="5" max="5" width="15.85546875" style="9" customWidth="1"/>
    <col min="6" max="6" width="13.7109375" style="9" customWidth="1"/>
    <col min="7" max="7" width="18" style="10" customWidth="1"/>
    <col min="8" max="8" width="11.5703125" style="9" bestFit="1" customWidth="1"/>
    <col min="9" max="16384" width="9.140625" style="9"/>
  </cols>
  <sheetData>
    <row r="1" spans="1:8" ht="15" x14ac:dyDescent="0.25">
      <c r="A1" s="6" t="s">
        <v>16</v>
      </c>
      <c r="B1" s="7"/>
      <c r="C1" s="8"/>
      <c r="D1" s="8"/>
      <c r="E1" s="8"/>
    </row>
    <row r="2" spans="1:8" x14ac:dyDescent="0.2">
      <c r="A2" s="11" t="s">
        <v>20</v>
      </c>
      <c r="B2" s="7"/>
      <c r="C2" s="8"/>
      <c r="D2" s="8"/>
      <c r="E2" s="8"/>
    </row>
    <row r="3" spans="1:8" ht="15" x14ac:dyDescent="0.25">
      <c r="A3" s="6"/>
      <c r="B3" s="7"/>
      <c r="C3" s="8"/>
      <c r="D3" s="8"/>
      <c r="E3" s="8"/>
    </row>
    <row r="4" spans="1:8" x14ac:dyDescent="0.2">
      <c r="A4" s="29" t="s">
        <v>38</v>
      </c>
      <c r="B4" s="30"/>
      <c r="C4" s="31"/>
      <c r="D4" s="30"/>
      <c r="E4" s="31"/>
    </row>
    <row r="6" spans="1:8" ht="15" x14ac:dyDescent="0.25">
      <c r="A6" s="12" t="s">
        <v>27</v>
      </c>
      <c r="B6" s="52">
        <v>100000</v>
      </c>
    </row>
    <row r="8" spans="1:8" ht="16.5" x14ac:dyDescent="0.35">
      <c r="B8" s="22" t="s">
        <v>1</v>
      </c>
      <c r="C8" s="23" t="s">
        <v>4</v>
      </c>
    </row>
    <row r="9" spans="1:8" ht="15" x14ac:dyDescent="0.25">
      <c r="A9" s="9" t="s">
        <v>0</v>
      </c>
      <c r="B9" s="13">
        <v>100000</v>
      </c>
      <c r="C9" s="16">
        <f>B9/B$9</f>
        <v>1</v>
      </c>
      <c r="E9" s="10"/>
    </row>
    <row r="10" spans="1:8" ht="19.5" x14ac:dyDescent="0.55000000000000004">
      <c r="A10" s="9" t="s">
        <v>2</v>
      </c>
      <c r="B10" s="17">
        <v>90000</v>
      </c>
      <c r="C10" s="16">
        <f t="shared" ref="C10:C11" si="0">B10/B$9</f>
        <v>0.9</v>
      </c>
      <c r="G10" s="9"/>
    </row>
    <row r="11" spans="1:8" x14ac:dyDescent="0.2">
      <c r="A11" s="9" t="s">
        <v>3</v>
      </c>
      <c r="B11" s="10">
        <f>B9-B10</f>
        <v>10000</v>
      </c>
      <c r="C11" s="16">
        <f t="shared" si="0"/>
        <v>0.1</v>
      </c>
    </row>
    <row r="13" spans="1:8" x14ac:dyDescent="0.2">
      <c r="A13" s="9" t="s">
        <v>8</v>
      </c>
      <c r="B13" s="10">
        <f>IF((B11/B9)&gt;0.2,0.2*B9,B11)</f>
        <v>10000</v>
      </c>
    </row>
    <row r="14" spans="1:8" x14ac:dyDescent="0.2">
      <c r="A14" s="9" t="s">
        <v>9</v>
      </c>
      <c r="B14" s="10">
        <f>B11-B13</f>
        <v>0</v>
      </c>
    </row>
    <row r="16" spans="1:8" ht="15" x14ac:dyDescent="0.25">
      <c r="A16" s="9" t="s">
        <v>26</v>
      </c>
      <c r="B16" s="18">
        <v>0.58599999999999997</v>
      </c>
      <c r="C16" s="19"/>
      <c r="H16" s="20"/>
    </row>
    <row r="17" spans="1:8" x14ac:dyDescent="0.2">
      <c r="H17" s="20"/>
    </row>
    <row r="18" spans="1:8" ht="15" x14ac:dyDescent="0.25">
      <c r="A18" s="15" t="s">
        <v>5</v>
      </c>
      <c r="B18" s="14" t="s">
        <v>6</v>
      </c>
      <c r="C18" s="15" t="s">
        <v>7</v>
      </c>
      <c r="D18" s="34"/>
      <c r="E18" s="15" t="s">
        <v>31</v>
      </c>
      <c r="F18" s="15" t="s">
        <v>33</v>
      </c>
      <c r="G18" s="15" t="s">
        <v>32</v>
      </c>
      <c r="H18" s="10"/>
    </row>
    <row r="19" spans="1:8" ht="15" x14ac:dyDescent="0.25">
      <c r="A19" s="25" t="s">
        <v>28</v>
      </c>
      <c r="B19" s="24">
        <f>B11</f>
        <v>10000</v>
      </c>
      <c r="C19" s="24"/>
      <c r="D19" s="56"/>
      <c r="E19" s="25">
        <v>43020200</v>
      </c>
      <c r="F19" s="57"/>
      <c r="G19" s="59" t="s">
        <v>39</v>
      </c>
    </row>
    <row r="20" spans="1:8" ht="15" x14ac:dyDescent="0.25">
      <c r="A20" s="21" t="s">
        <v>34</v>
      </c>
      <c r="C20" s="10">
        <f>B13/(1+B16)</f>
        <v>6305.1702395964694</v>
      </c>
      <c r="D20" s="48"/>
      <c r="E20" s="55">
        <v>43020200</v>
      </c>
      <c r="F20" s="53"/>
      <c r="G20" s="60" t="s">
        <v>40</v>
      </c>
    </row>
    <row r="21" spans="1:8" x14ac:dyDescent="0.2">
      <c r="A21" s="9" t="s">
        <v>29</v>
      </c>
      <c r="C21" s="10">
        <f>+B19-C20</f>
        <v>3694.8297604035306</v>
      </c>
      <c r="D21" s="48"/>
      <c r="E21" s="9">
        <v>45500010</v>
      </c>
      <c r="F21" s="9">
        <v>3150410007</v>
      </c>
      <c r="G21" s="54"/>
    </row>
    <row r="24" spans="1:8" ht="15" thickBot="1" x14ac:dyDescent="0.25">
      <c r="A24" s="9" t="s">
        <v>14</v>
      </c>
      <c r="B24" s="27" t="s">
        <v>41</v>
      </c>
    </row>
    <row r="27" spans="1:8" customFormat="1" ht="15" x14ac:dyDescent="0.25">
      <c r="A27" s="29" t="s">
        <v>30</v>
      </c>
      <c r="B27" s="47"/>
      <c r="C27" s="46"/>
      <c r="D27" s="47"/>
      <c r="E27" s="46"/>
      <c r="G27" s="1"/>
    </row>
  </sheetData>
  <pageMargins left="0.7" right="0.7" top="1"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workbookViewId="0">
      <selection activeCell="B6" sqref="B6"/>
    </sheetView>
  </sheetViews>
  <sheetFormatPr defaultRowHeight="15" x14ac:dyDescent="0.25"/>
  <cols>
    <col min="1" max="1" width="28.140625" customWidth="1"/>
    <col min="2" max="2" width="13.5703125" style="1" customWidth="1"/>
    <col min="3" max="3" width="13.5703125" customWidth="1"/>
    <col min="4" max="4" width="13.5703125" style="1" customWidth="1"/>
    <col min="5" max="5" width="12.7109375" bestFit="1" customWidth="1"/>
    <col min="6" max="6" width="13.42578125" bestFit="1" customWidth="1"/>
    <col min="7" max="7" width="14.85546875" style="1" bestFit="1" customWidth="1"/>
    <col min="8" max="8" width="11.5703125" bestFit="1" customWidth="1"/>
  </cols>
  <sheetData>
    <row r="1" spans="1:7" s="9" customFormat="1" x14ac:dyDescent="0.25">
      <c r="A1" s="6" t="s">
        <v>16</v>
      </c>
      <c r="B1" s="7"/>
      <c r="C1" s="8"/>
      <c r="D1" s="7"/>
      <c r="E1" s="8"/>
      <c r="G1" s="10"/>
    </row>
    <row r="2" spans="1:7" s="9" customFormat="1" ht="14.25" x14ac:dyDescent="0.2">
      <c r="A2" s="11" t="s">
        <v>20</v>
      </c>
      <c r="B2" s="7"/>
      <c r="C2" s="8"/>
      <c r="D2" s="7"/>
      <c r="E2" s="8"/>
      <c r="G2" s="10"/>
    </row>
    <row r="3" spans="1:7" s="9" customFormat="1" ht="14.25" x14ac:dyDescent="0.2">
      <c r="A3" s="11"/>
      <c r="B3" s="7"/>
      <c r="C3" s="8"/>
      <c r="D3" s="7"/>
      <c r="E3" s="8"/>
      <c r="G3" s="10"/>
    </row>
    <row r="4" spans="1:7" s="9" customFormat="1" ht="14.25" x14ac:dyDescent="0.2">
      <c r="A4" s="29" t="s">
        <v>38</v>
      </c>
      <c r="B4" s="30"/>
      <c r="C4" s="31"/>
      <c r="D4" s="30"/>
      <c r="E4" s="31"/>
      <c r="G4" s="10"/>
    </row>
    <row r="5" spans="1:7" s="9" customFormat="1" ht="14.25" x14ac:dyDescent="0.2">
      <c r="A5" s="28"/>
      <c r="B5" s="10"/>
      <c r="D5" s="10"/>
      <c r="G5" s="10"/>
    </row>
    <row r="6" spans="1:7" x14ac:dyDescent="0.25">
      <c r="A6" s="12" t="s">
        <v>27</v>
      </c>
      <c r="B6" s="52">
        <v>100932</v>
      </c>
      <c r="C6" s="9"/>
      <c r="D6" s="10"/>
      <c r="E6" s="9"/>
    </row>
    <row r="7" spans="1:7" x14ac:dyDescent="0.25">
      <c r="A7" s="9"/>
      <c r="B7" s="10"/>
      <c r="C7" s="9"/>
      <c r="D7" s="10"/>
      <c r="E7" s="9"/>
    </row>
    <row r="8" spans="1:7" x14ac:dyDescent="0.25">
      <c r="A8" s="9"/>
      <c r="B8" s="14" t="s">
        <v>1</v>
      </c>
      <c r="C8" s="15" t="s">
        <v>4</v>
      </c>
      <c r="D8" s="10"/>
      <c r="E8" s="9"/>
    </row>
    <row r="9" spans="1:7" x14ac:dyDescent="0.25">
      <c r="A9" s="9" t="s">
        <v>0</v>
      </c>
      <c r="B9" s="13">
        <v>60000</v>
      </c>
      <c r="C9" s="44">
        <f>B9/B$9</f>
        <v>1</v>
      </c>
      <c r="D9" s="10"/>
      <c r="E9" s="9"/>
    </row>
    <row r="10" spans="1:7" x14ac:dyDescent="0.25">
      <c r="A10" s="9" t="s">
        <v>2</v>
      </c>
      <c r="B10" s="13">
        <v>40000</v>
      </c>
      <c r="C10" s="44">
        <f t="shared" ref="C10:C11" si="0">B10/B$9</f>
        <v>0.66666666666666663</v>
      </c>
      <c r="D10" s="10"/>
      <c r="E10" s="9"/>
      <c r="G10"/>
    </row>
    <row r="11" spans="1:7" x14ac:dyDescent="0.25">
      <c r="A11" s="9" t="s">
        <v>3</v>
      </c>
      <c r="B11" s="32">
        <f>B9-B10</f>
        <v>20000</v>
      </c>
      <c r="C11" s="44">
        <f t="shared" si="0"/>
        <v>0.33333333333333331</v>
      </c>
      <c r="D11" s="10"/>
      <c r="E11" s="9"/>
    </row>
    <row r="12" spans="1:7" x14ac:dyDescent="0.25">
      <c r="A12" s="9"/>
      <c r="B12" s="10"/>
      <c r="C12" s="26"/>
      <c r="D12" s="10"/>
      <c r="E12" s="9"/>
    </row>
    <row r="13" spans="1:7" x14ac:dyDescent="0.25">
      <c r="A13" s="9" t="s">
        <v>8</v>
      </c>
      <c r="B13" s="10">
        <f>IF((B11/B9)&gt;0.2,ROUND(0.2*B9,2),B11)</f>
        <v>12000</v>
      </c>
      <c r="C13" s="26"/>
      <c r="D13" s="10"/>
      <c r="E13" s="9"/>
    </row>
    <row r="14" spans="1:7" x14ac:dyDescent="0.25">
      <c r="A14" s="9" t="s">
        <v>9</v>
      </c>
      <c r="B14" s="48">
        <f>B11-B13</f>
        <v>8000</v>
      </c>
      <c r="C14" s="26"/>
      <c r="D14" s="10"/>
      <c r="E14" s="9"/>
    </row>
    <row r="15" spans="1:7" ht="15.75" thickBot="1" x14ac:dyDescent="0.3">
      <c r="A15" s="9"/>
      <c r="B15" s="10"/>
      <c r="C15" s="26"/>
      <c r="D15" s="9"/>
      <c r="F15" s="1"/>
      <c r="G15"/>
    </row>
    <row r="16" spans="1:7" ht="15.75" thickBot="1" x14ac:dyDescent="0.3">
      <c r="A16" s="9"/>
      <c r="B16" s="43" t="s">
        <v>17</v>
      </c>
      <c r="C16" s="26"/>
      <c r="D16" s="43" t="s">
        <v>21</v>
      </c>
      <c r="F16" s="1"/>
      <c r="G16"/>
    </row>
    <row r="17" spans="1:7" x14ac:dyDescent="0.25">
      <c r="A17" s="9" t="s">
        <v>10</v>
      </c>
      <c r="B17" s="40">
        <f>ROUND(B22*C17,2)</f>
        <v>524.85</v>
      </c>
      <c r="C17" s="51">
        <v>7.4200000000000002E-2</v>
      </c>
      <c r="D17" s="40">
        <f>ROUND(D23*C17,2)</f>
        <v>349.9</v>
      </c>
      <c r="F17" s="1"/>
      <c r="G17" s="2"/>
    </row>
    <row r="18" spans="1:7" x14ac:dyDescent="0.25">
      <c r="A18" s="9" t="s">
        <v>15</v>
      </c>
      <c r="B18" s="41">
        <f>ROUND(B22*C18,2)</f>
        <v>3830.27</v>
      </c>
      <c r="C18" s="51">
        <v>0.54149999999999998</v>
      </c>
      <c r="D18" s="49">
        <f>ROUND(D23*C18,2)</f>
        <v>2553.5100000000002</v>
      </c>
      <c r="F18" s="1"/>
      <c r="G18" s="2"/>
    </row>
    <row r="19" spans="1:7" ht="15.75" thickBot="1" x14ac:dyDescent="0.3">
      <c r="A19" s="9" t="s">
        <v>11</v>
      </c>
      <c r="B19" s="42">
        <f>ROUND((B22+B17+B18)*C19,2)</f>
        <v>571.42999999999995</v>
      </c>
      <c r="C19" s="51">
        <v>0.05</v>
      </c>
      <c r="D19" s="50">
        <f>ROUND((D23+D17+D18)*C19,2)</f>
        <v>380.95</v>
      </c>
      <c r="F19" s="1"/>
      <c r="G19" s="2"/>
    </row>
    <row r="20" spans="1:7" s="3" customFormat="1" x14ac:dyDescent="0.25">
      <c r="A20" s="34"/>
      <c r="B20" s="35"/>
      <c r="C20" s="36"/>
      <c r="D20" s="48"/>
      <c r="F20" s="4"/>
      <c r="G20" s="5"/>
    </row>
    <row r="21" spans="1:7" s="3" customFormat="1" x14ac:dyDescent="0.25">
      <c r="A21" s="37" t="s">
        <v>12</v>
      </c>
      <c r="B21" s="32">
        <f>SUM(B17:B19)</f>
        <v>4926.55</v>
      </c>
      <c r="C21" s="45">
        <f>SUM(C17:C19)</f>
        <v>0.66570000000000007</v>
      </c>
      <c r="D21" s="32">
        <f>SUM(D17:D19)</f>
        <v>3284.36</v>
      </c>
      <c r="F21" s="4"/>
      <c r="G21" s="5"/>
    </row>
    <row r="22" spans="1:7" s="3" customFormat="1" x14ac:dyDescent="0.25">
      <c r="A22" s="37" t="s">
        <v>18</v>
      </c>
      <c r="B22" s="33">
        <f>ROUND((B13/(1+C19))/(1+C18+C17),2)</f>
        <v>7073.45</v>
      </c>
      <c r="C22" s="36"/>
      <c r="D22" s="48"/>
      <c r="F22" s="4"/>
      <c r="G22" s="5"/>
    </row>
    <row r="23" spans="1:7" s="3" customFormat="1" x14ac:dyDescent="0.25">
      <c r="A23" s="37" t="s">
        <v>19</v>
      </c>
      <c r="B23" s="32"/>
      <c r="C23" s="36"/>
      <c r="D23" s="39">
        <f>ROUND((B14/(1+C19))/(1+C18+C17),2)</f>
        <v>4715.63</v>
      </c>
      <c r="F23" s="4"/>
      <c r="G23" s="5"/>
    </row>
    <row r="24" spans="1:7" x14ac:dyDescent="0.25">
      <c r="A24" s="9"/>
      <c r="B24" s="16"/>
      <c r="C24" s="16"/>
      <c r="D24" s="10"/>
      <c r="F24" s="1"/>
      <c r="G24" s="2"/>
    </row>
    <row r="25" spans="1:7" x14ac:dyDescent="0.25">
      <c r="A25" s="9"/>
      <c r="B25" s="10"/>
      <c r="C25" s="9"/>
      <c r="D25" s="10"/>
      <c r="F25" s="1"/>
      <c r="G25" s="2"/>
    </row>
    <row r="26" spans="1:7" x14ac:dyDescent="0.25">
      <c r="A26" s="15" t="s">
        <v>5</v>
      </c>
      <c r="B26" s="14" t="s">
        <v>6</v>
      </c>
      <c r="C26" s="15" t="s">
        <v>7</v>
      </c>
      <c r="D26" s="10"/>
      <c r="E26" s="15" t="s">
        <v>31</v>
      </c>
      <c r="F26" s="15" t="s">
        <v>33</v>
      </c>
      <c r="G26" s="15" t="s">
        <v>37</v>
      </c>
    </row>
    <row r="27" spans="1:7" x14ac:dyDescent="0.25">
      <c r="A27" s="25" t="s">
        <v>28</v>
      </c>
      <c r="B27" s="10">
        <f>B11</f>
        <v>20000</v>
      </c>
      <c r="C27" s="10"/>
      <c r="D27" s="10"/>
      <c r="E27" s="25">
        <v>43020200</v>
      </c>
      <c r="F27" s="57"/>
      <c r="G27" s="59"/>
    </row>
    <row r="28" spans="1:7" x14ac:dyDescent="0.25">
      <c r="A28" s="21" t="s">
        <v>36</v>
      </c>
      <c r="B28" s="10"/>
      <c r="C28" s="38">
        <f>+B18+B19+B22+D18+D19</f>
        <v>14409.61</v>
      </c>
      <c r="D28" s="10"/>
      <c r="E28" s="55">
        <v>43020200</v>
      </c>
      <c r="F28" s="53"/>
      <c r="G28" s="58"/>
    </row>
    <row r="29" spans="1:7" x14ac:dyDescent="0.25">
      <c r="A29" s="9" t="s">
        <v>29</v>
      </c>
      <c r="B29" s="10"/>
      <c r="C29" s="39">
        <f>+B27-C28</f>
        <v>5590.3899999999994</v>
      </c>
      <c r="D29" s="10"/>
      <c r="E29" s="9">
        <v>45500010</v>
      </c>
      <c r="F29" s="9">
        <v>5211110000</v>
      </c>
      <c r="G29" s="54"/>
    </row>
    <row r="30" spans="1:7" x14ac:dyDescent="0.25">
      <c r="A30" s="9"/>
      <c r="B30" s="10"/>
      <c r="C30" s="9"/>
      <c r="D30" s="10"/>
      <c r="E30" s="9"/>
    </row>
    <row r="31" spans="1:7" x14ac:dyDescent="0.25">
      <c r="A31" s="9"/>
      <c r="B31" s="10"/>
      <c r="C31" s="9"/>
      <c r="D31" s="10"/>
      <c r="E31" s="9"/>
    </row>
    <row r="32" spans="1:7" s="9" customFormat="1" thickBot="1" x14ac:dyDescent="0.25">
      <c r="A32" s="9" t="s">
        <v>14</v>
      </c>
      <c r="B32" s="27" t="s">
        <v>13</v>
      </c>
      <c r="D32" s="10"/>
      <c r="G32" s="10"/>
    </row>
    <row r="35" spans="1:5" x14ac:dyDescent="0.25">
      <c r="A35" s="29" t="s">
        <v>30</v>
      </c>
      <c r="B35" s="47"/>
      <c r="C35" s="46"/>
      <c r="D35" s="47"/>
      <c r="E35" s="4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Non-ARL</vt:lpstr>
      <vt:lpstr>COM</vt:lpstr>
      <vt:lpstr>ARL</vt:lpstr>
      <vt:lpstr>COM!Print_Area</vt:lpstr>
      <vt:lpstr>'Non-ARL'!Print_Area</vt:lpstr>
    </vt:vector>
  </TitlesOfParts>
  <Company>Penn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Information Systems</dc:creator>
  <cp:lastModifiedBy>Beissel, Matthew C</cp:lastModifiedBy>
  <cp:lastPrinted>2021-04-07T02:43:53Z</cp:lastPrinted>
  <dcterms:created xsi:type="dcterms:W3CDTF">2017-05-19T15:39:24Z</dcterms:created>
  <dcterms:modified xsi:type="dcterms:W3CDTF">2022-06-12T13:38:42Z</dcterms:modified>
</cp:coreProperties>
</file>